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ck-IT-Tandres\Desktop\RO-BUST GbR\Homepage\"/>
    </mc:Choice>
  </mc:AlternateContent>
  <bookViews>
    <workbookView xWindow="0" yWindow="0" windowWidth="20490" windowHeight="7755"/>
  </bookViews>
  <sheets>
    <sheet name="Eingaben" sheetId="1" r:id="rId1"/>
    <sheet name="Auswertung" sheetId="2" r:id="rId2"/>
    <sheet name="Tabs" sheetId="3" state="hidden" r:id="rId3"/>
  </sheets>
  <definedNames>
    <definedName name="_xlnm._FilterDatabase" localSheetId="0" hidden="1">Eingaben!$A$7:$T$33</definedName>
    <definedName name="Bereich">Eingaben!$O$7:$O$35</definedName>
    <definedName name="Datum">Eingaben!$C$4</definedName>
    <definedName name="Dokumentationspflichten">Eingaben!$T$7:$T$35</definedName>
    <definedName name="_xlnm.Print_Area" localSheetId="0">Eingaben!$A$1:$C$36</definedName>
    <definedName name="DS_Niveau">Tabs!$A$3:$B$8</definedName>
    <definedName name="DS_Recht">Eingaben!$R$7:$R$35</definedName>
    <definedName name="Durchführung">Eingaben!$C$4</definedName>
    <definedName name="Firma">Eingaben!$B$4</definedName>
    <definedName name="Gewichtung">Eingaben!$P$7:$P$35</definedName>
    <definedName name="IT_Sicherheit">Eingaben!$S$7:$S$35</definedName>
    <definedName name="Wertung">Eingaben!$Q$7:$Q$35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  <c r="S25" i="1"/>
  <c r="S20" i="1"/>
  <c r="T17" i="1"/>
  <c r="T9" i="1"/>
  <c r="R27" i="1"/>
  <c r="T30" i="1"/>
  <c r="T31" i="1"/>
  <c r="R28" i="1" l="1"/>
  <c r="S23" i="1"/>
  <c r="R21" i="1"/>
  <c r="T20" i="1"/>
  <c r="T19" i="1"/>
  <c r="T18" i="1"/>
  <c r="R20" i="1"/>
  <c r="R19" i="1"/>
  <c r="R18" i="1"/>
  <c r="R17" i="1"/>
  <c r="T16" i="1"/>
  <c r="T13" i="1"/>
  <c r="T11" i="1"/>
  <c r="R11" i="1"/>
  <c r="R9" i="1"/>
  <c r="R8" i="1"/>
  <c r="R31" i="1"/>
  <c r="Q31" i="1"/>
  <c r="A32" i="1"/>
  <c r="A31" i="1"/>
  <c r="A9" i="1"/>
  <c r="B21" i="2"/>
  <c r="B20" i="2"/>
  <c r="B19" i="2"/>
  <c r="T10" i="1"/>
  <c r="R10" i="1" l="1"/>
  <c r="Q32" i="1"/>
  <c r="Q30" i="1"/>
  <c r="Q29" i="1"/>
  <c r="Q28" i="1"/>
  <c r="Q27" i="1"/>
  <c r="Q26" i="1"/>
  <c r="Q25" i="1"/>
  <c r="Q24" i="1"/>
  <c r="T24" i="1" s="1"/>
  <c r="Q23" i="1"/>
  <c r="Q22" i="1"/>
  <c r="Q21" i="1"/>
  <c r="Q20" i="1"/>
  <c r="Q19" i="1"/>
  <c r="Q17" i="1"/>
  <c r="Q16" i="1"/>
  <c r="Q15" i="1"/>
  <c r="Q14" i="1"/>
  <c r="Q13" i="1"/>
  <c r="Q12" i="1"/>
  <c r="Q11" i="1"/>
  <c r="Q10" i="1"/>
  <c r="Q9" i="1"/>
  <c r="Q8" i="1"/>
  <c r="Q18" i="1"/>
  <c r="T21" i="1"/>
  <c r="S26" i="1"/>
  <c r="S24" i="1"/>
  <c r="S22" i="1"/>
  <c r="S19" i="1"/>
  <c r="R32" i="1"/>
  <c r="R30" i="1"/>
  <c r="R29" i="1"/>
  <c r="R16" i="1"/>
  <c r="R15" i="1"/>
  <c r="R14" i="1"/>
  <c r="R13" i="1"/>
  <c r="R12" i="1"/>
  <c r="A1" i="2" l="1"/>
  <c r="S35" i="1" l="1"/>
  <c r="C20" i="2" s="1"/>
  <c r="T35" i="1"/>
  <c r="C21" i="2" s="1"/>
  <c r="R35" i="1"/>
  <c r="C19" i="2" s="1"/>
  <c r="C4" i="1"/>
  <c r="B3" i="2" s="1"/>
  <c r="B4" i="2"/>
  <c r="O35" i="1"/>
  <c r="P35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D12" i="2" l="1"/>
  <c r="D10" i="2"/>
  <c r="D8" i="2"/>
  <c r="D11" i="2"/>
  <c r="D9" i="2"/>
  <c r="D7" i="2"/>
  <c r="E8" i="2"/>
  <c r="E10" i="2"/>
  <c r="E11" i="2"/>
  <c r="E12" i="2"/>
  <c r="Q35" i="1"/>
  <c r="E7" i="2" s="1"/>
  <c r="C12" i="2" l="1"/>
  <c r="E9" i="2"/>
  <c r="C9" i="2" s="1"/>
  <c r="C7" i="2"/>
  <c r="C8" i="2"/>
  <c r="C10" i="2"/>
  <c r="C11" i="2"/>
  <c r="D13" i="2"/>
  <c r="E13" i="2" l="1"/>
  <c r="C13" i="2" s="1"/>
  <c r="B16" i="2" s="1"/>
  <c r="A11" i="3" l="1"/>
  <c r="B11" i="3"/>
</calcChain>
</file>

<file path=xl/sharedStrings.xml><?xml version="1.0" encoding="utf-8"?>
<sst xmlns="http://schemas.openxmlformats.org/spreadsheetml/2006/main" count="92" uniqueCount="73">
  <si>
    <t>Gewichtung</t>
  </si>
  <si>
    <t>Wertung</t>
  </si>
  <si>
    <t>Bereich</t>
  </si>
  <si>
    <t>max</t>
  </si>
  <si>
    <t>Checkpoint</t>
  </si>
  <si>
    <t>Erfüllungsgrad</t>
  </si>
  <si>
    <t>BNr</t>
  </si>
  <si>
    <t>Durchschnittliche Wertung</t>
  </si>
  <si>
    <t>Firma</t>
  </si>
  <si>
    <t>Gesamtergebnis</t>
  </si>
  <si>
    <t>Gesamtbewertung</t>
  </si>
  <si>
    <t>Eingabe</t>
  </si>
  <si>
    <t>FNr</t>
  </si>
  <si>
    <t>Relevanz für</t>
  </si>
  <si>
    <t>Dokumentationspflichten</t>
  </si>
  <si>
    <t>Impacts auf</t>
  </si>
  <si>
    <t>Anzahl</t>
  </si>
  <si>
    <t>Wertebereich</t>
  </si>
  <si>
    <t>j=ja/n=nein</t>
  </si>
  <si>
    <t>j/n/leer</t>
  </si>
  <si>
    <t>Fragenkatalog 1: Datensicherheit / Datenschutz / DSGVO</t>
  </si>
  <si>
    <t>Ist für jede Bearbeitung personenbezogener Daten festgelegt, zu welchem Zweck sie erfolgt bzw. auf Grund welcher Rechtsgrundlage?</t>
  </si>
  <si>
    <t>Datenschutz und Datensicherheit (D)</t>
  </si>
  <si>
    <t>Verfahrensübersicht Datenschutz</t>
  </si>
  <si>
    <t>Wurden allgemeine Richtlinien für die Nutzung von Internet und E-Mail-Diensten erarbeitet und in Kraft gesetzt?</t>
  </si>
  <si>
    <t>Datensicherheit</t>
  </si>
  <si>
    <t>Technische Sicherheit</t>
  </si>
  <si>
    <t>Organisation und Führung</t>
  </si>
  <si>
    <t>Datenschutz unbd -sicherheit weisen sehr viele Mängel auf - Akuter Handlungsbedarf!</t>
  </si>
  <si>
    <t>Datenschutz und Datensicherheit unbekannt - Akuter Handlungsbedarf!</t>
  </si>
  <si>
    <t>Datenschutz und Datensicherheit sind mängelbehaftet - hoher Handlungsbedarf!</t>
  </si>
  <si>
    <t>Datenschutz und Datensicherheit sind teilweise mängelbehaftet - Verbesserungen stark empfohlen</t>
  </si>
  <si>
    <t>Datenschutz und Datensicherheit sind weitestgehend ordnungsgemäß - Verbesserungen sollten dennoch erfolgen</t>
  </si>
  <si>
    <t>Datenschutz und Datensicherheit sind vorbildlich!</t>
  </si>
  <si>
    <t>Sind Aufbewahrungsfristen für personenbezogene Daten sowie das Prinzip der Datensparsamkeit bekannt und werden beachtet?</t>
  </si>
  <si>
    <t>Gibt es ein detailliertes Datensicherungskonzept, das auch Wiederherstellungstests beinhaltet?</t>
  </si>
  <si>
    <t>Werden vertrauliche Daten und gefährdete Systeme wie Notebooks oder mobile Datenträger ausreichend durch Verschlüsselung oder andere vergleichbare Maßnahmen geschützt?</t>
  </si>
  <si>
    <t>RO-BUST DSDS-Selbsteinschätzung / Arztpraxen</t>
  </si>
  <si>
    <t>Liegt eine vollständige und aktuelle Übersicht zur Verarbeitung personenbezogener Daten nach DSGVO bereits vor?</t>
  </si>
  <si>
    <t>Haben Sie die einzelnen Verarbeitungen ausreichend dokumentiert (gesonderte Verarbeitungsverzeichnisse z.B. für Mitarbeiterprozesse, Patientenprozesse etc)?</t>
  </si>
  <si>
    <t>Sind verbindliche Fristen zur Löschung personenbezogener Daten festgelegt / dokumentiert und werden diese regelmäßig kontrolliert?</t>
  </si>
  <si>
    <t>Wurden alle Mitarbeiter/innen, die personenbezogene Daten verarbeiten, in ausreichendem Umfang nachweislich unterwiesen (Schulung)?</t>
  </si>
  <si>
    <t>Gibt es eine aktuelle, verbindliche und betriebsübergreifende IT-Sicherheitsrichtlinie oder zumindest Anweisungen zur sicheren IT-Nutzung?</t>
  </si>
  <si>
    <t>Sind alle Mitarbeiter/innen, die personenbezogene Daten bearbeiten, schriftich auf die Beachtung der datenschutzrechtlichen Anforderungen nach DSGVO verpflichtet?</t>
  </si>
  <si>
    <t>Sind die datenschutzbezogenen Vorgaben in einer aktuellen Fassung in der Praxis für die Mitarbeiter jederzeit einsehbar?</t>
  </si>
  <si>
    <t>Abschnitt</t>
  </si>
  <si>
    <t>TOMs</t>
  </si>
  <si>
    <t>Haben Sie bereits die notwendigen individuelle an Ihrer Praxistätigkeit ausgerichteten Mitteilungen an Betroffene erstellt (Patienteninformation), die Sie nach dem Transparenzgebot der DSGVO zur Verfügungs stellen müssen?</t>
  </si>
  <si>
    <t>Gibt es dokumentierte Berechtigungskonzepte oder ein übergreifendes Konzept für alle IT-Systeme, das auch Funktionstrennungen (und minimale Berechtigung) berücksichtigt?</t>
  </si>
  <si>
    <t xml:space="preserve">Werden bei der Verarbeitung personenbezogener Daten durch Dritte (Weitergabe) entsprechende vertragliche Regelungen zum Datenschutz getroffen (Auftragsverarbeitungsvereinbarungen)? </t>
  </si>
  <si>
    <t>Sofern mehr als 9 Mitarbeiter personenbezogene Daten verarbeiten - Haben Sie einen Datenschutzbeauftragten bestellt bzw. benannt?</t>
  </si>
  <si>
    <t>Setzen Sie in angemessenem Umfang Sicherheitssoftware (Firewallsysteme, VPN-Tunnel, Virenscanner, Spamfilter) ein und werden zumindest Schadensfälle protokolliert?</t>
  </si>
  <si>
    <t>Haben Sie auf Ihrer Homepage und ggf. Facebook die gesetzlichen Anforderung zur Impressumspflicht umgesetzt und eine aktuelle Datenschutzerklärung in Ihre Homepage ggf. Facebook eingebunden, die auch alle notwendigen Angaben enthält?</t>
  </si>
  <si>
    <t>web</t>
  </si>
  <si>
    <t>Ist bei Wartung bzw. Fernwartung von Systemen in Ihrem Unternehmen sichergestellt, dass die Dienstleister keinen Zugriff auf personenbezogene Daten erhalten können oder sind alternativ Auftragsverarbeitungsvereinbarungsverträge geschlossen?</t>
  </si>
  <si>
    <t>Können alle Patienten einfach Kenntnis von der Patienteninformation nehmen (Aushang in der Praxis, Mitteilungsblatt, Homepage)?</t>
  </si>
  <si>
    <t>Haben Sie die notendigen Meldungen zum Start des DSGVO-Anwendungszeitraums vorbereitet und wissen Sie wohin Sie was melden müssen?</t>
  </si>
  <si>
    <t>Glauben Sie, dass Sie bereits gut auf die Anforderungen der DSGVO vorbereitet sind?</t>
  </si>
  <si>
    <t>DS-Org</t>
  </si>
  <si>
    <t>VerfVerz</t>
  </si>
  <si>
    <t>Haben Sie die Unterscheidung der Rechsgrundlagen für die Erhebung und Verarbeitung personenbezogener Daten nach gesetzlicher Vorgabe, vertraglicher Vereinbarung oder Einwilligung beachtet?</t>
  </si>
  <si>
    <t>Verarbeitung</t>
  </si>
  <si>
    <t>Haben Sie sich einen nächsten Termin zur Überprüfung der Erfüllung der Anforderungen gesetzt (Selbstbeurteilung) oder eine externe Überprüfung bereits veranlasst?</t>
  </si>
  <si>
    <t>Haben Sie sich (nachweislich) eine Übersicht über die Ihre Tätigkeit betreffenden Anforderungen der Datenschutzgrundverordnung (DSGVO) verschafft?</t>
  </si>
  <si>
    <t>Allgemeine Voraussetzungen</t>
  </si>
  <si>
    <t>Allg</t>
  </si>
  <si>
    <t>allg</t>
  </si>
  <si>
    <t>Datenschutz-Organisation</t>
  </si>
  <si>
    <t>web-Sicherheit</t>
  </si>
  <si>
    <t>DS-Bereich / Anforderungen zu</t>
  </si>
  <si>
    <t>Verarbeitung personenbezogener Daten</t>
  </si>
  <si>
    <t>AuftragsNr</t>
  </si>
  <si>
    <t>Unternehmensbezeichnung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</si>
</sst>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002060"/>
      <name val="Arial Rounded MT Bold"/>
      <family val="2"/>
    </font>
    <font>
      <b/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9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9" fontId="0" fillId="0" borderId="0" xfId="0" applyNumberFormat="1"/>
    <xf numFmtId="0" fontId="0" fillId="0" borderId="0" xfId="0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3" xfId="0" applyBorder="1"/>
    <xf numFmtId="0" fontId="0" fillId="2" borderId="6" xfId="0" applyFill="1" applyBorder="1" applyAlignment="1">
      <alignment horizontal="center"/>
    </xf>
    <xf numFmtId="0" fontId="0" fillId="2" borderId="0" xfId="0" applyFill="1" applyBorder="1"/>
    <xf numFmtId="9" fontId="0" fillId="2" borderId="7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9" fontId="0" fillId="2" borderId="10" xfId="0" applyNumberFormat="1" applyFill="1" applyBorder="1" applyAlignment="1">
      <alignment horizontal="center"/>
    </xf>
    <xf numFmtId="0" fontId="8" fillId="0" borderId="0" xfId="0" applyFont="1"/>
    <xf numFmtId="0" fontId="9" fillId="3" borderId="2" xfId="0" applyFont="1" applyFill="1" applyBorder="1"/>
    <xf numFmtId="0" fontId="0" fillId="2" borderId="11" xfId="0" applyFill="1" applyBorder="1" applyAlignment="1">
      <alignment wrapText="1"/>
    </xf>
    <xf numFmtId="0" fontId="8" fillId="0" borderId="12" xfId="0" applyFont="1" applyBorder="1"/>
    <xf numFmtId="0" fontId="10" fillId="0" borderId="1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" fillId="0" borderId="8" xfId="0" applyFont="1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9" fillId="3" borderId="14" xfId="0" applyFont="1" applyFill="1" applyBorder="1"/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9" fillId="3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10" fillId="0" borderId="0" xfId="0" applyFont="1"/>
    <xf numFmtId="0" fontId="6" fillId="4" borderId="0" xfId="0" applyFont="1" applyFill="1" applyAlignment="1" applyProtection="1">
      <alignment horizontal="center" vertical="center"/>
      <protection locked="0"/>
    </xf>
    <xf numFmtId="14" fontId="0" fillId="4" borderId="10" xfId="0" applyNumberFormat="1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4" borderId="9" xfId="0" applyFill="1" applyBorder="1" applyAlignment="1" applyProtection="1">
      <alignment vertical="top" wrapText="1"/>
      <protection locked="0"/>
    </xf>
    <xf numFmtId="0" fontId="1" fillId="2" borderId="4" xfId="0" applyFont="1" applyFill="1" applyBorder="1"/>
    <xf numFmtId="9" fontId="1" fillId="2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10" fillId="4" borderId="0" xfId="0" applyFont="1" applyFill="1" applyProtection="1">
      <protection locked="0"/>
    </xf>
    <xf numFmtId="0" fontId="0" fillId="0" borderId="0" xfId="0" applyAlignment="1">
      <alignment wrapText="1"/>
    </xf>
    <xf numFmtId="0" fontId="0" fillId="2" borderId="11" xfId="0" applyFill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15"/>
      <c:rotY val="20"/>
      <c:rAngAx val="0"/>
    </c:view3D>
    <c:floor>
      <c:thickness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  <a:sp3d/>
      </c:spPr>
    </c:floor>
    <c:sideWall>
      <c:thickness val="0"/>
      <c:spPr>
        <a:gradFill>
          <a:gsLst>
            <a:gs pos="0">
              <a:srgbClr val="92D050"/>
            </a:gs>
            <a:gs pos="56000">
              <a:srgbClr val="FFFF00"/>
            </a:gs>
            <a:gs pos="78000">
              <a:srgbClr val="FFC000"/>
            </a:gs>
            <a:gs pos="100000">
              <a:srgbClr val="FF0000"/>
            </a:gs>
          </a:gsLst>
          <a:lin ang="5400000" scaled="1"/>
        </a:gradFill>
        <a:ln>
          <a:noFill/>
        </a:ln>
        <a:effectLst/>
        <a:sp3d/>
      </c:spPr>
    </c:sideWall>
    <c:backWall>
      <c:thickness val="0"/>
      <c:spPr>
        <a:gradFill>
          <a:gsLst>
            <a:gs pos="0">
              <a:srgbClr val="92D050"/>
            </a:gs>
            <a:gs pos="23000">
              <a:srgbClr val="FFFF00"/>
            </a:gs>
            <a:gs pos="52000">
              <a:srgbClr val="FFC000"/>
            </a:gs>
            <a:gs pos="100000">
              <a:srgbClr val="FF0000"/>
            </a:gs>
          </a:gsLst>
          <a:lin ang="5400000" scaled="1"/>
        </a:gra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621303587051617"/>
          <c:y val="0.21148913677456985"/>
          <c:w val="0.41868525809273843"/>
          <c:h val="0.6978087634878973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Auswertung!$C$6</c:f>
              <c:strCache>
                <c:ptCount val="1"/>
                <c:pt idx="0">
                  <c:v>Erfüllungsgrad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EB3C9CF-05A3-41CE-A02A-A955442DC81D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EC8C5C7-0A86-4742-81CF-7403135B22F8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FA38EA-A9FE-4CFF-B830-91999366B414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35ABB27-E327-4E13-B6FC-EF2946F8C4C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A15941E-4A64-45FB-A273-BA39EE362649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CD77519-23AA-4F19-8281-223FED19519F}" type="CELLRANGE">
                      <a:rPr lang="de-DE"/>
                      <a:pPr/>
                      <a:t>[ZELLBEREICH]</a:t>
                    </a:fld>
                    <a:endParaRPr lang="de-DE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cat>
            <c:strRef>
              <c:f>Auswertung!$B$7:$B$12</c:f>
              <c:strCache>
                <c:ptCount val="6"/>
                <c:pt idx="0">
                  <c:v>Allgemeine Voraussetzungen</c:v>
                </c:pt>
                <c:pt idx="1">
                  <c:v>Verfahrensübersicht Datenschutz</c:v>
                </c:pt>
                <c:pt idx="2">
                  <c:v>Verarbeitung personenbezogener Daten</c:v>
                </c:pt>
                <c:pt idx="3">
                  <c:v>Datensicherheit</c:v>
                </c:pt>
                <c:pt idx="4">
                  <c:v>web-Sicherheit</c:v>
                </c:pt>
                <c:pt idx="5">
                  <c:v>Datenschutz-Organisation</c:v>
                </c:pt>
              </c:strCache>
            </c:strRef>
          </c:cat>
          <c:val>
            <c:numRef>
              <c:f>Auswertung!$C$7:$C$12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Auswertung!$A$7:$A$12</c15:f>
                <c15:dlblRangeCache>
                  <c:ptCount val="6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12148568"/>
        <c:axId val="412146216"/>
        <c:axId val="0"/>
      </c:bar3DChart>
      <c:catAx>
        <c:axId val="412148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2146216"/>
        <c:crosses val="autoZero"/>
        <c:auto val="1"/>
        <c:lblAlgn val="ctr"/>
        <c:lblOffset val="100"/>
        <c:noMultiLvlLbl val="0"/>
      </c:catAx>
      <c:valAx>
        <c:axId val="41214621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12148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4</xdr:row>
      <xdr:rowOff>171450</xdr:rowOff>
    </xdr:from>
    <xdr:to>
      <xdr:col>9</xdr:col>
      <xdr:colOff>200025</xdr:colOff>
      <xdr:row>21</xdr:row>
      <xdr:rowOff>14288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T36"/>
  <sheetViews>
    <sheetView tabSelected="1" workbookViewId="0">
      <pane xSplit="3" ySplit="7" topLeftCell="D8" activePane="bottomRight" state="frozen"/>
      <selection pane="topRight" activeCell="E1" sqref="E1"/>
      <selection pane="bottomLeft" activeCell="A8" sqref="A8"/>
      <selection pane="bottomRight" activeCell="C2" sqref="C2"/>
    </sheetView>
  </sheetViews>
  <sheetFormatPr baseColWidth="10" defaultRowHeight="15"/>
  <cols>
    <col min="1" max="1" width="12.7109375" customWidth="1"/>
    <col min="2" max="2" width="80.28515625" customWidth="1"/>
    <col min="3" max="3" width="14.7109375" customWidth="1"/>
    <col min="4" max="4" width="4" customWidth="1"/>
    <col min="5" max="5" width="12.42578125" customWidth="1"/>
    <col min="6" max="6" width="13.140625" customWidth="1"/>
    <col min="7" max="13" width="11.42578125" customWidth="1"/>
    <col min="14" max="14" width="11.42578125" hidden="1" customWidth="1"/>
    <col min="15" max="15" width="11.42578125" hidden="1" customWidth="1" collapsed="1"/>
    <col min="16" max="16" width="12.7109375" hidden="1" customWidth="1"/>
    <col min="17" max="19" width="11.42578125" hidden="1" customWidth="1"/>
    <col min="20" max="20" width="14.5703125" hidden="1" customWidth="1"/>
  </cols>
  <sheetData>
    <row r="1" spans="1:20" ht="15.75">
      <c r="A1" s="22" t="s">
        <v>37</v>
      </c>
      <c r="B1" s="1"/>
      <c r="C1" s="39" t="s">
        <v>71</v>
      </c>
    </row>
    <row r="2" spans="1:20" ht="15.75">
      <c r="A2" s="22"/>
      <c r="B2" s="51" t="s">
        <v>22</v>
      </c>
      <c r="C2" s="52">
        <v>201805</v>
      </c>
    </row>
    <row r="3" spans="1:20" ht="15.75">
      <c r="A3" s="25"/>
      <c r="B3" s="26" t="s">
        <v>11</v>
      </c>
      <c r="C3" s="27"/>
    </row>
    <row r="4" spans="1:20" ht="15.75">
      <c r="A4" s="28" t="s">
        <v>8</v>
      </c>
      <c r="B4" s="47" t="s">
        <v>72</v>
      </c>
      <c r="C4" s="41">
        <f ca="1">NOW()</f>
        <v>43212.790701041667</v>
      </c>
    </row>
    <row r="5" spans="1:20" ht="15.75">
      <c r="A5" s="4"/>
      <c r="B5" s="1"/>
    </row>
    <row r="6" spans="1:20" ht="15.75">
      <c r="A6" s="4" t="s">
        <v>20</v>
      </c>
      <c r="B6" s="1"/>
      <c r="C6" s="50" t="s">
        <v>18</v>
      </c>
      <c r="O6" s="58" t="s">
        <v>17</v>
      </c>
      <c r="P6" s="59"/>
      <c r="Q6" s="60"/>
      <c r="R6" s="55" t="s">
        <v>13</v>
      </c>
      <c r="S6" s="56"/>
      <c r="T6" s="57"/>
    </row>
    <row r="7" spans="1:20" ht="15.75" customHeight="1">
      <c r="A7" s="29" t="s">
        <v>12</v>
      </c>
      <c r="B7" s="30" t="s">
        <v>4</v>
      </c>
      <c r="C7" s="31" t="s">
        <v>19</v>
      </c>
      <c r="D7" s="7"/>
      <c r="N7" t="s">
        <v>45</v>
      </c>
      <c r="O7" s="42" t="s">
        <v>2</v>
      </c>
      <c r="P7" s="43" t="s">
        <v>0</v>
      </c>
      <c r="Q7" s="44" t="s">
        <v>1</v>
      </c>
      <c r="R7" s="42" t="s">
        <v>27</v>
      </c>
      <c r="S7" s="43" t="s">
        <v>26</v>
      </c>
      <c r="T7" s="44" t="s">
        <v>14</v>
      </c>
    </row>
    <row r="8" spans="1:20" ht="31.5">
      <c r="A8" s="8">
        <v>1</v>
      </c>
      <c r="B8" s="2" t="s">
        <v>63</v>
      </c>
      <c r="C8" s="40"/>
      <c r="D8" s="7"/>
      <c r="N8" t="s">
        <v>65</v>
      </c>
      <c r="O8" s="45">
        <v>1</v>
      </c>
      <c r="P8" s="45">
        <v>1</v>
      </c>
      <c r="Q8" s="45">
        <f t="shared" ref="Q8:Q17" si="0">IF(C8="j",+P8*1,0)</f>
        <v>0</v>
      </c>
      <c r="R8" s="45">
        <f t="shared" ref="R8:R11" si="1">IF(AND(C8="n",P8&gt;1),1,0)</f>
        <v>0</v>
      </c>
      <c r="S8" s="46"/>
      <c r="T8" s="45"/>
    </row>
    <row r="9" spans="1:20" ht="31.5">
      <c r="A9" s="8">
        <f t="shared" ref="A9:A32" si="2">+A8+1</f>
        <v>2</v>
      </c>
      <c r="B9" s="2" t="s">
        <v>38</v>
      </c>
      <c r="C9" s="40"/>
      <c r="N9" t="s">
        <v>59</v>
      </c>
      <c r="O9" s="45">
        <v>2</v>
      </c>
      <c r="P9" s="45">
        <v>3</v>
      </c>
      <c r="Q9" s="45">
        <f t="shared" si="0"/>
        <v>0</v>
      </c>
      <c r="R9" s="45">
        <f t="shared" si="1"/>
        <v>0</v>
      </c>
      <c r="S9" s="46"/>
      <c r="T9" s="45">
        <f t="shared" ref="T9:T20" si="3">IF(AND(C9="n",P9&gt;1),1,0)</f>
        <v>0</v>
      </c>
    </row>
    <row r="10" spans="1:20" ht="31.5">
      <c r="A10" s="8">
        <f t="shared" si="2"/>
        <v>3</v>
      </c>
      <c r="B10" s="2" t="s">
        <v>39</v>
      </c>
      <c r="C10" s="40"/>
      <c r="N10" t="s">
        <v>59</v>
      </c>
      <c r="O10" s="45">
        <v>2</v>
      </c>
      <c r="P10" s="45">
        <v>2</v>
      </c>
      <c r="Q10" s="45">
        <f t="shared" si="0"/>
        <v>0</v>
      </c>
      <c r="R10" s="45">
        <f t="shared" si="1"/>
        <v>0</v>
      </c>
      <c r="S10" s="45"/>
      <c r="T10" s="45">
        <f t="shared" si="3"/>
        <v>0</v>
      </c>
    </row>
    <row r="11" spans="1:20" ht="31.5">
      <c r="A11" s="8">
        <f t="shared" si="2"/>
        <v>4</v>
      </c>
      <c r="B11" s="2" t="s">
        <v>21</v>
      </c>
      <c r="C11" s="40"/>
      <c r="N11" t="s">
        <v>59</v>
      </c>
      <c r="O11" s="45">
        <v>2</v>
      </c>
      <c r="P11" s="45">
        <v>2</v>
      </c>
      <c r="Q11" s="45">
        <f t="shared" si="0"/>
        <v>0</v>
      </c>
      <c r="R11" s="45">
        <f t="shared" si="1"/>
        <v>0</v>
      </c>
      <c r="S11" s="45"/>
      <c r="T11" s="45">
        <f t="shared" si="3"/>
        <v>0</v>
      </c>
    </row>
    <row r="12" spans="1:20" ht="47.25">
      <c r="A12" s="8">
        <f t="shared" si="2"/>
        <v>5</v>
      </c>
      <c r="B12" s="2" t="s">
        <v>60</v>
      </c>
      <c r="C12" s="40"/>
      <c r="N12" t="s">
        <v>59</v>
      </c>
      <c r="O12" s="45">
        <v>2</v>
      </c>
      <c r="P12" s="45">
        <v>2</v>
      </c>
      <c r="Q12" s="45">
        <f t="shared" si="0"/>
        <v>0</v>
      </c>
      <c r="R12" s="45">
        <f>IF(AND(C12="n",P12&gt;1),1,0)</f>
        <v>0</v>
      </c>
      <c r="S12" s="45"/>
      <c r="T12" s="45"/>
    </row>
    <row r="13" spans="1:20" ht="47.25">
      <c r="A13" s="8">
        <f t="shared" si="2"/>
        <v>6</v>
      </c>
      <c r="B13" s="2" t="s">
        <v>49</v>
      </c>
      <c r="C13" s="40"/>
      <c r="N13" t="s">
        <v>61</v>
      </c>
      <c r="O13" s="45">
        <v>3</v>
      </c>
      <c r="P13" s="45">
        <v>3</v>
      </c>
      <c r="Q13" s="45">
        <f t="shared" si="0"/>
        <v>0</v>
      </c>
      <c r="R13" s="45">
        <f t="shared" ref="R13:R21" si="4">IF(AND(C13="n",P13&gt;1),1,0)</f>
        <v>0</v>
      </c>
      <c r="S13" s="45"/>
      <c r="T13" s="45">
        <f t="shared" si="3"/>
        <v>0</v>
      </c>
    </row>
    <row r="14" spans="1:20" ht="31.5">
      <c r="A14" s="8">
        <f t="shared" si="2"/>
        <v>7</v>
      </c>
      <c r="B14" s="2" t="s">
        <v>40</v>
      </c>
      <c r="C14" s="40"/>
      <c r="N14" t="s">
        <v>61</v>
      </c>
      <c r="O14" s="45">
        <v>3</v>
      </c>
      <c r="P14" s="45">
        <v>2</v>
      </c>
      <c r="Q14" s="45">
        <f t="shared" si="0"/>
        <v>0</v>
      </c>
      <c r="R14" s="45">
        <f t="shared" si="4"/>
        <v>0</v>
      </c>
      <c r="S14" s="46"/>
      <c r="T14" s="45"/>
    </row>
    <row r="15" spans="1:20" ht="31.5">
      <c r="A15" s="8">
        <f t="shared" si="2"/>
        <v>8</v>
      </c>
      <c r="B15" s="2" t="s">
        <v>34</v>
      </c>
      <c r="C15" s="40"/>
      <c r="N15" t="s">
        <v>61</v>
      </c>
      <c r="O15" s="45">
        <v>3</v>
      </c>
      <c r="P15" s="45">
        <v>3</v>
      </c>
      <c r="Q15" s="45">
        <f t="shared" si="0"/>
        <v>0</v>
      </c>
      <c r="R15" s="45">
        <f t="shared" si="4"/>
        <v>0</v>
      </c>
      <c r="S15" s="46"/>
      <c r="T15" s="45"/>
    </row>
    <row r="16" spans="1:20" ht="47.25">
      <c r="A16" s="8">
        <f t="shared" si="2"/>
        <v>9</v>
      </c>
      <c r="B16" s="2" t="s">
        <v>43</v>
      </c>
      <c r="C16" s="40"/>
      <c r="N16" t="s">
        <v>61</v>
      </c>
      <c r="O16" s="45">
        <v>3</v>
      </c>
      <c r="P16" s="45">
        <v>2</v>
      </c>
      <c r="Q16" s="45">
        <f t="shared" si="0"/>
        <v>0</v>
      </c>
      <c r="R16" s="45">
        <f t="shared" si="4"/>
        <v>0</v>
      </c>
      <c r="S16" s="46"/>
      <c r="T16" s="45">
        <f t="shared" si="3"/>
        <v>0</v>
      </c>
    </row>
    <row r="17" spans="1:20" ht="31.5">
      <c r="A17" s="8">
        <f t="shared" si="2"/>
        <v>10</v>
      </c>
      <c r="B17" s="2" t="s">
        <v>41</v>
      </c>
      <c r="C17" s="40"/>
      <c r="N17" t="s">
        <v>61</v>
      </c>
      <c r="O17" s="45">
        <v>3</v>
      </c>
      <c r="P17" s="45">
        <v>2</v>
      </c>
      <c r="Q17" s="45">
        <f t="shared" si="0"/>
        <v>0</v>
      </c>
      <c r="R17" s="45">
        <f t="shared" si="4"/>
        <v>0</v>
      </c>
      <c r="S17" s="45"/>
      <c r="T17" s="45">
        <f t="shared" si="3"/>
        <v>0</v>
      </c>
    </row>
    <row r="18" spans="1:20" ht="31.5">
      <c r="A18" s="8">
        <f t="shared" si="2"/>
        <v>11</v>
      </c>
      <c r="B18" s="2" t="s">
        <v>44</v>
      </c>
      <c r="C18" s="40"/>
      <c r="N18" t="s">
        <v>46</v>
      </c>
      <c r="O18" s="45">
        <v>4</v>
      </c>
      <c r="P18" s="45">
        <v>1</v>
      </c>
      <c r="Q18" s="45">
        <f t="shared" ref="Q18:Q32" si="5">IF(C18="j",+P18*1,0)</f>
        <v>0</v>
      </c>
      <c r="R18" s="45">
        <f t="shared" si="4"/>
        <v>0</v>
      </c>
      <c r="S18" s="45"/>
      <c r="T18" s="45">
        <f t="shared" si="3"/>
        <v>0</v>
      </c>
    </row>
    <row r="19" spans="1:20" ht="31.5">
      <c r="A19" s="8">
        <f t="shared" si="2"/>
        <v>12</v>
      </c>
      <c r="B19" s="2" t="s">
        <v>42</v>
      </c>
      <c r="C19" s="40"/>
      <c r="N19" t="s">
        <v>46</v>
      </c>
      <c r="O19" s="45">
        <v>4</v>
      </c>
      <c r="P19" s="45">
        <v>3</v>
      </c>
      <c r="Q19" s="45">
        <f t="shared" si="5"/>
        <v>0</v>
      </c>
      <c r="R19" s="45">
        <f t="shared" si="4"/>
        <v>0</v>
      </c>
      <c r="S19" s="45">
        <f t="shared" ref="S19" si="6">IF(AND(C19="n",P19&gt;1),1,0)</f>
        <v>0</v>
      </c>
      <c r="T19" s="45">
        <f t="shared" si="3"/>
        <v>0</v>
      </c>
    </row>
    <row r="20" spans="1:20" ht="47.25">
      <c r="A20" s="8">
        <f t="shared" si="2"/>
        <v>13</v>
      </c>
      <c r="B20" s="2" t="s">
        <v>48</v>
      </c>
      <c r="C20" s="40"/>
      <c r="N20" t="s">
        <v>46</v>
      </c>
      <c r="O20" s="45">
        <v>4</v>
      </c>
      <c r="P20" s="45">
        <v>2</v>
      </c>
      <c r="Q20" s="45">
        <f t="shared" si="5"/>
        <v>0</v>
      </c>
      <c r="R20" s="45">
        <f t="shared" si="4"/>
        <v>0</v>
      </c>
      <c r="S20" s="45">
        <f>IF(AND(C20="n",P20&gt;1),1,0)</f>
        <v>0</v>
      </c>
      <c r="T20" s="45">
        <f t="shared" si="3"/>
        <v>0</v>
      </c>
    </row>
    <row r="21" spans="1:20" ht="31.5">
      <c r="A21" s="8">
        <f t="shared" si="2"/>
        <v>14</v>
      </c>
      <c r="B21" s="2" t="s">
        <v>24</v>
      </c>
      <c r="C21" s="40"/>
      <c r="N21" t="s">
        <v>46</v>
      </c>
      <c r="O21" s="45">
        <v>4</v>
      </c>
      <c r="P21" s="45">
        <v>2</v>
      </c>
      <c r="Q21" s="45">
        <f t="shared" si="5"/>
        <v>0</v>
      </c>
      <c r="R21" s="45">
        <f t="shared" si="4"/>
        <v>0</v>
      </c>
      <c r="S21" s="45"/>
      <c r="T21" s="45">
        <f>IF(AND(C21="n",P21&gt;1),1,0)</f>
        <v>0</v>
      </c>
    </row>
    <row r="22" spans="1:20" ht="31.5">
      <c r="A22" s="8">
        <f t="shared" si="2"/>
        <v>15</v>
      </c>
      <c r="B22" s="2" t="s">
        <v>35</v>
      </c>
      <c r="C22" s="40"/>
      <c r="N22" t="s">
        <v>46</v>
      </c>
      <c r="O22" s="45">
        <v>4</v>
      </c>
      <c r="P22" s="45">
        <v>1</v>
      </c>
      <c r="Q22" s="45">
        <f t="shared" si="5"/>
        <v>0</v>
      </c>
      <c r="R22" s="46"/>
      <c r="S22" s="45">
        <f>IF(AND(C22="n",P22&gt;1),1,0)</f>
        <v>0</v>
      </c>
      <c r="T22" s="45"/>
    </row>
    <row r="23" spans="1:20" ht="47.25">
      <c r="A23" s="8">
        <f t="shared" si="2"/>
        <v>16</v>
      </c>
      <c r="B23" s="2" t="s">
        <v>36</v>
      </c>
      <c r="C23" s="40"/>
      <c r="N23" t="s">
        <v>46</v>
      </c>
      <c r="O23" s="45">
        <v>4</v>
      </c>
      <c r="P23" s="45">
        <v>3</v>
      </c>
      <c r="Q23" s="45">
        <f t="shared" si="5"/>
        <v>0</v>
      </c>
      <c r="R23" s="45"/>
      <c r="S23" s="45">
        <f>IF(AND(C23="n",P23&gt;1),1,0)</f>
        <v>0</v>
      </c>
      <c r="T23" s="46"/>
    </row>
    <row r="24" spans="1:20" ht="63">
      <c r="A24" s="8">
        <f t="shared" si="2"/>
        <v>17</v>
      </c>
      <c r="B24" s="2" t="s">
        <v>54</v>
      </c>
      <c r="C24" s="40"/>
      <c r="N24" t="s">
        <v>46</v>
      </c>
      <c r="O24" s="45">
        <v>4</v>
      </c>
      <c r="P24" s="45">
        <v>2</v>
      </c>
      <c r="Q24" s="45">
        <f t="shared" si="5"/>
        <v>0</v>
      </c>
      <c r="R24" s="45"/>
      <c r="S24" s="45">
        <f>IF(AND(C24="n",P24&gt;1),1,0)</f>
        <v>0</v>
      </c>
      <c r="T24" s="45">
        <f>IF(AND(D24="n",Q24&gt;1),1,0)</f>
        <v>0</v>
      </c>
    </row>
    <row r="25" spans="1:20" ht="47.25">
      <c r="A25" s="8">
        <f t="shared" si="2"/>
        <v>18</v>
      </c>
      <c r="B25" s="2" t="s">
        <v>51</v>
      </c>
      <c r="C25" s="40"/>
      <c r="N25" t="s">
        <v>53</v>
      </c>
      <c r="O25" s="45">
        <v>5</v>
      </c>
      <c r="P25" s="45">
        <v>3</v>
      </c>
      <c r="Q25" s="45">
        <f t="shared" si="5"/>
        <v>0</v>
      </c>
      <c r="R25" s="46"/>
      <c r="S25" s="45">
        <f>IF(AND(C25="n",P25&gt;1),1,0)</f>
        <v>0</v>
      </c>
      <c r="T25" s="45"/>
    </row>
    <row r="26" spans="1:20" ht="63">
      <c r="A26" s="8">
        <f t="shared" si="2"/>
        <v>19</v>
      </c>
      <c r="B26" s="2" t="s">
        <v>52</v>
      </c>
      <c r="C26" s="40"/>
      <c r="N26" t="s">
        <v>53</v>
      </c>
      <c r="O26" s="45">
        <v>5</v>
      </c>
      <c r="P26" s="45">
        <v>2</v>
      </c>
      <c r="Q26" s="45">
        <f t="shared" si="5"/>
        <v>0</v>
      </c>
      <c r="R26" s="46"/>
      <c r="S26" s="45">
        <f t="shared" ref="S26" si="7">IF(AND(C26="n",P26&gt;1),1,0)</f>
        <v>0</v>
      </c>
      <c r="T26" s="46"/>
    </row>
    <row r="27" spans="1:20" ht="47.25">
      <c r="A27" s="8">
        <f t="shared" si="2"/>
        <v>20</v>
      </c>
      <c r="B27" s="2" t="s">
        <v>47</v>
      </c>
      <c r="C27" s="40"/>
      <c r="N27" t="s">
        <v>58</v>
      </c>
      <c r="O27" s="45">
        <v>6</v>
      </c>
      <c r="P27" s="45">
        <v>3</v>
      </c>
      <c r="Q27" s="45">
        <f t="shared" si="5"/>
        <v>0</v>
      </c>
      <c r="R27" s="45">
        <f t="shared" ref="R27:R32" si="8">IF(AND(C27="n",P27&gt;1),1,0)</f>
        <v>0</v>
      </c>
      <c r="S27" s="45"/>
      <c r="T27" s="45">
        <f>IF(AND(C27="n",P27&gt;1),1,0)</f>
        <v>0</v>
      </c>
    </row>
    <row r="28" spans="1:20" ht="31.5">
      <c r="A28" s="8">
        <f t="shared" si="2"/>
        <v>21</v>
      </c>
      <c r="B28" s="2" t="s">
        <v>55</v>
      </c>
      <c r="C28" s="40"/>
      <c r="N28" t="s">
        <v>58</v>
      </c>
      <c r="O28" s="45">
        <v>6</v>
      </c>
      <c r="P28" s="45">
        <v>2</v>
      </c>
      <c r="Q28" s="45">
        <f t="shared" si="5"/>
        <v>0</v>
      </c>
      <c r="R28" s="45">
        <f t="shared" si="8"/>
        <v>0</v>
      </c>
      <c r="S28" s="45"/>
      <c r="T28" s="45"/>
    </row>
    <row r="29" spans="1:20" ht="31.5">
      <c r="A29" s="8">
        <f t="shared" si="2"/>
        <v>22</v>
      </c>
      <c r="B29" s="2" t="s">
        <v>56</v>
      </c>
      <c r="C29" s="40"/>
      <c r="N29" t="s">
        <v>58</v>
      </c>
      <c r="O29" s="45">
        <v>6</v>
      </c>
      <c r="P29" s="45">
        <v>3</v>
      </c>
      <c r="Q29" s="45">
        <f t="shared" si="5"/>
        <v>0</v>
      </c>
      <c r="R29" s="45">
        <f t="shared" si="8"/>
        <v>0</v>
      </c>
      <c r="S29" s="46"/>
      <c r="T29" s="45"/>
    </row>
    <row r="30" spans="1:20" ht="31.5">
      <c r="A30" s="8">
        <f t="shared" si="2"/>
        <v>23</v>
      </c>
      <c r="B30" s="2" t="s">
        <v>50</v>
      </c>
      <c r="C30" s="40"/>
      <c r="N30" t="s">
        <v>58</v>
      </c>
      <c r="O30" s="45">
        <v>6</v>
      </c>
      <c r="P30" s="45">
        <v>3</v>
      </c>
      <c r="Q30" s="45">
        <f t="shared" si="5"/>
        <v>0</v>
      </c>
      <c r="R30" s="45">
        <f t="shared" si="8"/>
        <v>0</v>
      </c>
      <c r="S30" s="46"/>
      <c r="T30" s="45">
        <f>IF(AND(C30="n",P30&gt;1),1,0)</f>
        <v>0</v>
      </c>
    </row>
    <row r="31" spans="1:20" ht="47.25">
      <c r="A31" s="8">
        <f t="shared" si="2"/>
        <v>24</v>
      </c>
      <c r="B31" s="2" t="s">
        <v>62</v>
      </c>
      <c r="C31" s="40"/>
      <c r="N31" t="s">
        <v>66</v>
      </c>
      <c r="O31" s="45">
        <v>1</v>
      </c>
      <c r="P31" s="45">
        <v>2</v>
      </c>
      <c r="Q31" s="45">
        <f t="shared" ref="Q31" si="9">IF(C31="j",+P31*1,0)</f>
        <v>0</v>
      </c>
      <c r="R31" s="45">
        <f t="shared" ref="R31" si="10">IF(AND(C31="n",P31&gt;1),1,0)</f>
        <v>0</v>
      </c>
      <c r="S31" s="46"/>
      <c r="T31" s="45">
        <f>IF(AND(C31="n",P31&gt;1),1,0)</f>
        <v>0</v>
      </c>
    </row>
    <row r="32" spans="1:20" ht="31.5">
      <c r="A32" s="8">
        <f t="shared" si="2"/>
        <v>25</v>
      </c>
      <c r="B32" s="2" t="s">
        <v>57</v>
      </c>
      <c r="C32" s="40"/>
      <c r="N32" t="s">
        <v>66</v>
      </c>
      <c r="O32" s="45">
        <v>1</v>
      </c>
      <c r="P32" s="45">
        <v>1</v>
      </c>
      <c r="Q32" s="45">
        <f t="shared" si="5"/>
        <v>0</v>
      </c>
      <c r="R32" s="45">
        <f t="shared" si="8"/>
        <v>0</v>
      </c>
      <c r="S32" s="46"/>
      <c r="T32" s="46"/>
    </row>
    <row r="33" spans="1:20" ht="15.75">
      <c r="A33" s="2"/>
      <c r="B33" s="2"/>
    </row>
    <row r="34" spans="1:20" ht="15.75">
      <c r="A34" s="5"/>
      <c r="B34" s="5"/>
      <c r="C34" s="6"/>
      <c r="D34" s="6"/>
      <c r="O34" s="6"/>
      <c r="P34" s="6"/>
      <c r="Q34" s="6"/>
      <c r="R34" s="6"/>
      <c r="S34" s="6"/>
      <c r="T34" s="6"/>
    </row>
    <row r="35" spans="1:20" ht="15.75">
      <c r="A35" s="2"/>
      <c r="B35" s="2"/>
      <c r="O35">
        <f>SUBTOTAL(2,O7:O34)</f>
        <v>25</v>
      </c>
      <c r="P35">
        <f t="shared" ref="P35:T35" si="11">SUBTOTAL(9,P7:P34)</f>
        <v>55</v>
      </c>
      <c r="Q35">
        <f t="shared" si="11"/>
        <v>0</v>
      </c>
      <c r="R35">
        <f t="shared" si="11"/>
        <v>0</v>
      </c>
      <c r="S35">
        <f t="shared" si="11"/>
        <v>0</v>
      </c>
      <c r="T35">
        <f t="shared" si="11"/>
        <v>0</v>
      </c>
    </row>
    <row r="36" spans="1:20" ht="15.75">
      <c r="A36" s="2"/>
      <c r="B36" s="2"/>
    </row>
  </sheetData>
  <sheetProtection password="E235" sheet="1" objects="1" scenarios="1" selectLockedCells="1"/>
  <mergeCells count="2">
    <mergeCell ref="R6:T6"/>
    <mergeCell ref="O6:Q6"/>
  </mergeCells>
  <dataValidations count="1">
    <dataValidation type="list" allowBlank="1" showInputMessage="1" showErrorMessage="1" sqref="C8:C32">
      <formula1>" ,j,n"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21"/>
  <sheetViews>
    <sheetView workbookViewId="0">
      <selection activeCell="B21" sqref="B21"/>
    </sheetView>
  </sheetViews>
  <sheetFormatPr baseColWidth="10" defaultRowHeight="15"/>
  <cols>
    <col min="1" max="1" width="6.7109375" customWidth="1"/>
    <col min="2" max="2" width="39.7109375" customWidth="1"/>
    <col min="3" max="3" width="14.5703125" customWidth="1"/>
  </cols>
  <sheetData>
    <row r="1" spans="1:5" ht="15.75">
      <c r="A1" s="22" t="str">
        <f>+Eingaben!A1</f>
        <v>RO-BUST DSDS-Selbsteinschätzung / Arztpraxen</v>
      </c>
    </row>
    <row r="3" spans="1:5">
      <c r="B3" s="3" t="str">
        <f ca="1">"Auswertung für: "&amp;Firma&amp;" / Stand "&amp;TEXT(Durchführung,"TT.MM.JJJJ")</f>
        <v>Auswertung für: Unternehmensbezeichnung / Stand 22.04.2018</v>
      </c>
    </row>
    <row r="4" spans="1:5">
      <c r="A4" s="3"/>
      <c r="B4" s="3" t="str">
        <f>+Eingaben!A6</f>
        <v>Fragenkatalog 1: Datensicherheit / Datenschutz / DSGVO</v>
      </c>
    </row>
    <row r="6" spans="1:5">
      <c r="A6" s="14" t="s">
        <v>6</v>
      </c>
      <c r="B6" s="11" t="s">
        <v>69</v>
      </c>
      <c r="C6" s="13" t="s">
        <v>5</v>
      </c>
      <c r="D6" s="12" t="s">
        <v>3</v>
      </c>
      <c r="E6" s="12" t="s">
        <v>1</v>
      </c>
    </row>
    <row r="7" spans="1:5">
      <c r="A7" s="16">
        <v>1</v>
      </c>
      <c r="B7" s="17" t="s">
        <v>64</v>
      </c>
      <c r="C7" s="18">
        <f t="shared" ref="C7:C13" si="0">+E7/D7</f>
        <v>0</v>
      </c>
      <c r="D7" s="10">
        <f t="shared" ref="D7:D12" si="1">SUMIF(Bereich,A7,Gewichtung)</f>
        <v>4</v>
      </c>
      <c r="E7" s="10">
        <f t="shared" ref="E7:E12" si="2">SUMIF(Bereich,A7,Wertung)</f>
        <v>0</v>
      </c>
    </row>
    <row r="8" spans="1:5">
      <c r="A8" s="16">
        <v>2</v>
      </c>
      <c r="B8" s="17" t="s">
        <v>23</v>
      </c>
      <c r="C8" s="18">
        <f t="shared" si="0"/>
        <v>0</v>
      </c>
      <c r="D8" s="10">
        <f t="shared" si="1"/>
        <v>9</v>
      </c>
      <c r="E8" s="10">
        <f t="shared" si="2"/>
        <v>0</v>
      </c>
    </row>
    <row r="9" spans="1:5">
      <c r="A9" s="16">
        <v>3</v>
      </c>
      <c r="B9" s="17" t="s">
        <v>70</v>
      </c>
      <c r="C9" s="18">
        <f t="shared" si="0"/>
        <v>0</v>
      </c>
      <c r="D9" s="10">
        <f t="shared" si="1"/>
        <v>12</v>
      </c>
      <c r="E9" s="10">
        <f t="shared" si="2"/>
        <v>0</v>
      </c>
    </row>
    <row r="10" spans="1:5">
      <c r="A10" s="16">
        <v>4</v>
      </c>
      <c r="B10" s="17" t="s">
        <v>25</v>
      </c>
      <c r="C10" s="18">
        <f t="shared" si="0"/>
        <v>0</v>
      </c>
      <c r="D10" s="10">
        <f t="shared" si="1"/>
        <v>14</v>
      </c>
      <c r="E10" s="10">
        <f t="shared" si="2"/>
        <v>0</v>
      </c>
    </row>
    <row r="11" spans="1:5">
      <c r="A11" s="16">
        <v>5</v>
      </c>
      <c r="B11" s="17" t="s">
        <v>68</v>
      </c>
      <c r="C11" s="18">
        <f t="shared" si="0"/>
        <v>0</v>
      </c>
      <c r="D11" s="10">
        <f t="shared" si="1"/>
        <v>5</v>
      </c>
      <c r="E11" s="10">
        <f t="shared" si="2"/>
        <v>0</v>
      </c>
    </row>
    <row r="12" spans="1:5">
      <c r="A12" s="19">
        <v>6</v>
      </c>
      <c r="B12" s="20" t="s">
        <v>67</v>
      </c>
      <c r="C12" s="21">
        <f t="shared" si="0"/>
        <v>0</v>
      </c>
      <c r="D12" s="10">
        <f t="shared" si="1"/>
        <v>11</v>
      </c>
      <c r="E12" s="10">
        <f t="shared" si="2"/>
        <v>0</v>
      </c>
    </row>
    <row r="13" spans="1:5">
      <c r="A13" s="48" t="s">
        <v>7</v>
      </c>
      <c r="B13" s="48"/>
      <c r="C13" s="49">
        <f t="shared" si="0"/>
        <v>0</v>
      </c>
      <c r="D13" s="15">
        <f>SUM(D6:D12)</f>
        <v>55</v>
      </c>
      <c r="E13" s="15">
        <f>SUM(E6:E12)</f>
        <v>0</v>
      </c>
    </row>
    <row r="15" spans="1:5">
      <c r="B15" s="23" t="s">
        <v>10</v>
      </c>
    </row>
    <row r="16" spans="1:5" ht="48" customHeight="1">
      <c r="B16" s="54" t="str">
        <f>VLOOKUP(Auswertung!C13,DS_Niveau,2,1)</f>
        <v>Datenschutz und Datensicherheit unbekannt - Akuter Handlungsbedarf!</v>
      </c>
    </row>
    <row r="18" spans="2:3">
      <c r="B18" s="32" t="s">
        <v>15</v>
      </c>
      <c r="C18" s="35" t="s">
        <v>16</v>
      </c>
    </row>
    <row r="19" spans="2:3">
      <c r="B19" s="33" t="str">
        <f>+Eingaben!R7</f>
        <v>Organisation und Führung</v>
      </c>
      <c r="C19" s="36">
        <f>+Eingaben!R35</f>
        <v>0</v>
      </c>
    </row>
    <row r="20" spans="2:3">
      <c r="B20" s="34" t="str">
        <f>+Eingaben!S7</f>
        <v>Technische Sicherheit</v>
      </c>
      <c r="C20" s="37">
        <f>+Eingaben!S35</f>
        <v>0</v>
      </c>
    </row>
    <row r="21" spans="2:3">
      <c r="B21" s="24" t="str">
        <f>+Eingaben!T7</f>
        <v>Dokumentationspflichten</v>
      </c>
      <c r="C21" s="38">
        <f>+Eingaben!T35</f>
        <v>0</v>
      </c>
    </row>
  </sheetData>
  <sheetProtection password="E235" sheet="1" objects="1" scenarios="1" selectLockedCells="1" selectUnlockedCell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1"/>
  <sheetViews>
    <sheetView workbookViewId="0">
      <selection activeCell="B1" sqref="B1"/>
    </sheetView>
  </sheetViews>
  <sheetFormatPr baseColWidth="10" defaultRowHeight="15"/>
  <cols>
    <col min="2" max="2" width="84" customWidth="1"/>
  </cols>
  <sheetData>
    <row r="2" spans="1:2">
      <c r="A2" t="s">
        <v>9</v>
      </c>
    </row>
    <row r="3" spans="1:2">
      <c r="A3" s="9">
        <v>0</v>
      </c>
      <c r="B3" s="53" t="s">
        <v>29</v>
      </c>
    </row>
    <row r="4" spans="1:2">
      <c r="A4" s="9">
        <v>0.25</v>
      </c>
      <c r="B4" s="53" t="s">
        <v>28</v>
      </c>
    </row>
    <row r="5" spans="1:2">
      <c r="A5" s="9">
        <v>0.5</v>
      </c>
      <c r="B5" s="53" t="s">
        <v>30</v>
      </c>
    </row>
    <row r="6" spans="1:2" ht="30">
      <c r="A6" s="9">
        <v>0.65</v>
      </c>
      <c r="B6" s="53" t="s">
        <v>31</v>
      </c>
    </row>
    <row r="7" spans="1:2" ht="30">
      <c r="A7" s="9">
        <v>0.8</v>
      </c>
      <c r="B7" s="53" t="s">
        <v>32</v>
      </c>
    </row>
    <row r="8" spans="1:2">
      <c r="A8" s="9">
        <v>1</v>
      </c>
      <c r="B8" s="53" t="s">
        <v>33</v>
      </c>
    </row>
    <row r="9" spans="1:2">
      <c r="B9" s="53"/>
    </row>
    <row r="10" spans="1:2">
      <c r="B10" s="53"/>
    </row>
    <row r="11" spans="1:2">
      <c r="A11" s="9">
        <f>+Auswertung!C13</f>
        <v>0</v>
      </c>
      <c r="B11" s="53" t="str">
        <f>VLOOKUP(Auswertung!C13,DS_Niveau,2,1)</f>
        <v>Datenschutz und Datensicherheit unbekannt - Akuter Handlungsbedarf!</v>
      </c>
    </row>
  </sheetData>
  <sheetProtection selectLockedCells="1" selectUn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Eingaben</vt:lpstr>
      <vt:lpstr>Auswertung</vt:lpstr>
      <vt:lpstr>Tabs</vt:lpstr>
      <vt:lpstr>Bereich</vt:lpstr>
      <vt:lpstr>Datum</vt:lpstr>
      <vt:lpstr>Dokumentationspflichten</vt:lpstr>
      <vt:lpstr>Eingaben!Druckbereich</vt:lpstr>
      <vt:lpstr>DS_Niveau</vt:lpstr>
      <vt:lpstr>DS_Recht</vt:lpstr>
      <vt:lpstr>Durchführung</vt:lpstr>
      <vt:lpstr>Firma</vt:lpstr>
      <vt:lpstr>Gewichtung</vt:lpstr>
      <vt:lpstr>IT_Sicherheit</vt:lpstr>
      <vt:lpstr>Wertung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woive</dc:creator>
  <cp:lastModifiedBy>Duck-IT-Tandres</cp:lastModifiedBy>
  <dcterms:created xsi:type="dcterms:W3CDTF">2018-02-12T11:18:29Z</dcterms:created>
  <dcterms:modified xsi:type="dcterms:W3CDTF">2018-04-22T16:58:36Z</dcterms:modified>
</cp:coreProperties>
</file>